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eiserc/Seafile/SeafileWC/privat/Imkerverein/Materialien/Preiskalkulation Honig/"/>
    </mc:Choice>
  </mc:AlternateContent>
  <xr:revisionPtr revIDLastSave="0" documentId="13_ncr:1_{F90C08FB-1B4F-774C-874A-F0E16A080C29}" xr6:coauthVersionLast="47" xr6:coauthVersionMax="47" xr10:uidLastSave="{00000000-0000-0000-0000-000000000000}"/>
  <bookViews>
    <workbookView xWindow="0" yWindow="500" windowWidth="25760" windowHeight="27200" xr2:uid="{6CE67C19-E958-FC4F-B93C-551F1CE65D87}"/>
  </bookViews>
  <sheets>
    <sheet name="Kalkulation" sheetId="1" r:id="rId1"/>
    <sheet name="Gebrauchsgüt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C35" i="1"/>
  <c r="D35" i="1" s="1"/>
  <c r="C18" i="1"/>
  <c r="D18" i="1" s="1"/>
  <c r="D21" i="1"/>
  <c r="C17" i="1"/>
  <c r="D17" i="1" s="1"/>
  <c r="C36" i="1"/>
  <c r="D36" i="1" s="1"/>
  <c r="C34" i="1"/>
  <c r="D34" i="1" s="1"/>
  <c r="B33" i="1"/>
  <c r="D33" i="1" s="1"/>
  <c r="D16" i="1"/>
  <c r="D12" i="1"/>
  <c r="D13" i="1"/>
  <c r="D14" i="1"/>
  <c r="D15" i="1"/>
  <c r="D22" i="1"/>
  <c r="D23" i="1"/>
  <c r="D24" i="1"/>
  <c r="D25" i="1"/>
  <c r="D28" i="1"/>
  <c r="D30" i="1"/>
  <c r="C14" i="2"/>
  <c r="E14" i="2" s="1"/>
  <c r="E13" i="2"/>
  <c r="E15" i="2"/>
  <c r="E16" i="2"/>
  <c r="E17" i="2"/>
  <c r="E18" i="2"/>
  <c r="E19" i="2"/>
  <c r="E20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8" i="2"/>
  <c r="E9" i="2"/>
  <c r="E10" i="2"/>
  <c r="E11" i="2"/>
  <c r="E12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6" i="2"/>
  <c r="I27" i="2"/>
  <c r="I28" i="2"/>
  <c r="I29" i="2"/>
  <c r="I30" i="2"/>
  <c r="I31" i="2"/>
  <c r="I32" i="2"/>
  <c r="I33" i="2"/>
  <c r="I34" i="2"/>
  <c r="I36" i="2"/>
  <c r="I37" i="2"/>
  <c r="I38" i="2"/>
  <c r="I8" i="2"/>
  <c r="C5" i="2" l="1"/>
  <c r="D40" i="1"/>
  <c r="E5" i="2"/>
  <c r="C9" i="1" s="1"/>
  <c r="D9" i="1" s="1"/>
  <c r="D39" i="1" s="1"/>
  <c r="D45" i="1" l="1"/>
  <c r="D44" i="1"/>
  <c r="D42" i="1"/>
</calcChain>
</file>

<file path=xl/sharedStrings.xml><?xml version="1.0" encoding="utf-8"?>
<sst xmlns="http://schemas.openxmlformats.org/spreadsheetml/2006/main" count="103" uniqueCount="99">
  <si>
    <t>Beschreibung</t>
  </si>
  <si>
    <t>Kosten</t>
  </si>
  <si>
    <t>Kosten/Jahr</t>
  </si>
  <si>
    <t>Abfüllkanne, Edelstahl</t>
  </si>
  <si>
    <t>Abfüllkanne, Plastik</t>
  </si>
  <si>
    <t>Anhänger</t>
  </si>
  <si>
    <t>Dampfwachsschmelzer</t>
  </si>
  <si>
    <t>Entdeckelungsgeschirr</t>
  </si>
  <si>
    <t>Entdeckelungsmesser</t>
  </si>
  <si>
    <t>Honigerwärmung</t>
  </si>
  <si>
    <t>Honigrefraktometer</t>
  </si>
  <si>
    <t>Honigsieb</t>
  </si>
  <si>
    <t>Honigwaage (geeicht)</t>
  </si>
  <si>
    <t>Kerzengießform</t>
  </si>
  <si>
    <t>Lagereimer (Plastik)</t>
  </si>
  <si>
    <t>Rührgerät</t>
  </si>
  <si>
    <t>Schleuder</t>
  </si>
  <si>
    <t>Sonnenwachsschmelzer</t>
  </si>
  <si>
    <t>Spülmaschine</t>
  </si>
  <si>
    <t>Zurrgurte</t>
  </si>
  <si>
    <t>Ablegerkästen</t>
  </si>
  <si>
    <t>Absperrgitter</t>
  </si>
  <si>
    <t>Begattungskästchen</t>
  </si>
  <si>
    <t>Böcke</t>
  </si>
  <si>
    <t>Futtertröge</t>
  </si>
  <si>
    <t>Rähmchen</t>
  </si>
  <si>
    <t>Magazinböden/Deckel</t>
  </si>
  <si>
    <t>Zargen</t>
  </si>
  <si>
    <t>Bienenhaus/Gerätehütte</t>
  </si>
  <si>
    <t>Freiständer</t>
  </si>
  <si>
    <t>Schleuderraum (fest eingerichte im Gebäude)</t>
  </si>
  <si>
    <t>angenommene
Nutzungsdauer</t>
  </si>
  <si>
    <t>Abschreibung
in %</t>
  </si>
  <si>
    <t>Bienenfluchten</t>
  </si>
  <si>
    <t xml:space="preserve">Nutzungsdauern von imkerlichen Geräten (Bieneninstitut Kirchhain Arbeitsblatt 929) </t>
  </si>
  <si>
    <t>Kosten (in €)</t>
  </si>
  <si>
    <t>Sieb</t>
  </si>
  <si>
    <t>Abfüllkanne (Plastik)</t>
  </si>
  <si>
    <t>gesamt:</t>
  </si>
  <si>
    <t>gesamt/Jahr:</t>
  </si>
  <si>
    <t>Nutzungs-
dauer</t>
  </si>
  <si>
    <t>lfNr</t>
  </si>
  <si>
    <t>Rührgerät (Auf-Ab)</t>
  </si>
  <si>
    <t>8 Beuten (je Boden/5Zargen/Innendeckel/Deckel)</t>
  </si>
  <si>
    <t>8 Bienenfluchten</t>
  </si>
  <si>
    <t>8 Absperrgitter</t>
  </si>
  <si>
    <t>8 Futtertröge</t>
  </si>
  <si>
    <t>400 Rähmchen</t>
  </si>
  <si>
    <t>4 Ablegerkästen</t>
  </si>
  <si>
    <t>Kosten/Volk</t>
  </si>
  <si>
    <t>Anzahl Völker</t>
  </si>
  <si>
    <t>kg Honig/Volk</t>
  </si>
  <si>
    <t>Mittelwände</t>
  </si>
  <si>
    <t>Fahrten zum Bienenstand</t>
  </si>
  <si>
    <t>Unterhalt/Reperaturen Geräte</t>
  </si>
  <si>
    <t>Fortbildung/Fachzeitschriften</t>
  </si>
  <si>
    <t>Beiträge/Versicherungen</t>
  </si>
  <si>
    <t>Vermarktung (Marktstand, …)</t>
  </si>
  <si>
    <t>Büro/Telekommunikation/Website</t>
  </si>
  <si>
    <t>Sonstige Arbeiten</t>
  </si>
  <si>
    <t>Lohn:</t>
  </si>
  <si>
    <t>Aufwand fix:</t>
  </si>
  <si>
    <t>Aufwand veränderlich:</t>
  </si>
  <si>
    <t>Gesamtkosten:</t>
  </si>
  <si>
    <r>
      <rPr>
        <b/>
        <sz val="12"/>
        <color theme="1"/>
        <rFont val="Calibri"/>
        <family val="2"/>
        <scheme val="minor"/>
      </rPr>
      <t xml:space="preserve">sonstiger Aufwand </t>
    </r>
    <r>
      <rPr>
        <sz val="12"/>
        <color theme="1"/>
        <rFont val="Calibri"/>
        <family val="2"/>
        <scheme val="minor"/>
      </rPr>
      <t>(Pauschal)</t>
    </r>
  </si>
  <si>
    <r>
      <rPr>
        <b/>
        <sz val="12"/>
        <color theme="1"/>
        <rFont val="Calibri"/>
        <family val="2"/>
        <scheme val="minor"/>
      </rPr>
      <t>Zinsen</t>
    </r>
    <r>
      <rPr>
        <sz val="12"/>
        <color theme="1"/>
        <rFont val="Calibri"/>
        <family val="2"/>
        <scheme val="minor"/>
      </rPr>
      <t xml:space="preserve"> für eingesetztes Kapital</t>
    </r>
  </si>
  <si>
    <t>Kosten/kg</t>
  </si>
  <si>
    <t>Kosten/Glas</t>
  </si>
  <si>
    <t>(ohne Abfüllung/Vermarktung)</t>
  </si>
  <si>
    <t>davon Abfüllung/Vermarktung</t>
  </si>
  <si>
    <t>Energie (Strom/Gas/…)</t>
  </si>
  <si>
    <t>Arbeitslohn/h</t>
  </si>
  <si>
    <t>Geben Sie hier bitte alle Gebrauchsgüter an (Sachen, die dauerhaft im Betrieb genutzt werden. Die Kosten pro Jahr werden nach Eingabe der Kosten und der Nutzungsdauer berechnet.</t>
  </si>
  <si>
    <t>Gebrauchsgüter 
(siehe separates Tabellenblat)</t>
  </si>
  <si>
    <t>sonstiger veränderlicher Aufwand</t>
  </si>
  <si>
    <t>sonstiger fixer Aufwand</t>
  </si>
  <si>
    <t>Hinweise:</t>
  </si>
  <si>
    <t>wird aus Tabellenblatt "Gebrauchsgüter" übernommen</t>
  </si>
  <si>
    <t>Futter</t>
  </si>
  <si>
    <t>Ziel ca. 15kg Futter/Volk</t>
  </si>
  <si>
    <t>typischerweise ca. 25-33% der  Waben im Jahr ersetzen</t>
  </si>
  <si>
    <t>Bienengesundheit</t>
  </si>
  <si>
    <t>Varroabehandlung, …</t>
  </si>
  <si>
    <t>Zukauf Bienenvölker/Königinnen</t>
  </si>
  <si>
    <t>auch Bienenwanderungen und Kontrollfahrten</t>
  </si>
  <si>
    <t>Produktion/Betreuung der Bienen</t>
  </si>
  <si>
    <t>Abfüllung/Ausstattung</t>
  </si>
  <si>
    <t>ca. 3 Min/kg</t>
  </si>
  <si>
    <t>Beispielsweise: 3 Märkte im Jahr + 0,75h/Woche = (3*8 + 52*0,75) * Lohn</t>
  </si>
  <si>
    <t>Bürokratie, …</t>
  </si>
  <si>
    <t>(inkl. Abfüllung/ ohne Vermarktung)</t>
  </si>
  <si>
    <t>gemäß Statistik:  ca. 8h/Volk</t>
  </si>
  <si>
    <t>Kosten der Imkerei</t>
  </si>
  <si>
    <t>(inkl. Abfüllung &amp; Vermarktung)</t>
  </si>
  <si>
    <t>&lt;-- Welchen Lohn setzen Sie für die eigene Arbeit an?</t>
  </si>
  <si>
    <t>Geben Sie die anfallenden Kosten entweder als "Kosten/Volk" oder "Kosten der Imkerei" an. Daraus werden automatisch  die gesamten Kosten errechnet. Die Spalte "Kosten" wird automatisch errechnet und  sollte nicht manuell angepasst werden.</t>
  </si>
  <si>
    <t>Gläser/Deckel/Ettiketten/Verpackung/…</t>
  </si>
  <si>
    <t>ca.  1€/Glas; gesamte Kosten für die Ausstattung</t>
  </si>
  <si>
    <t>Abschreibungen: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</si>
</sst>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i/>
      <sz val="12"/>
      <color theme="2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0" xfId="0" applyNumberFormat="1" applyFill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4" fontId="3" fillId="3" borderId="0" xfId="1" applyFont="1" applyFill="1" applyAlignment="1">
      <alignment vertical="center"/>
    </xf>
    <xf numFmtId="44" fontId="0" fillId="0" borderId="0" xfId="1" applyFont="1"/>
    <xf numFmtId="1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4" fontId="3" fillId="0" borderId="0" xfId="1" applyFont="1" applyFill="1" applyAlignment="1">
      <alignment vertical="center"/>
    </xf>
    <xf numFmtId="0" fontId="0" fillId="0" borderId="0" xfId="0" applyAlignment="1">
      <alignment horizontal="center" vertical="center"/>
    </xf>
    <xf numFmtId="6" fontId="0" fillId="0" borderId="0" xfId="1" applyNumberFormat="1" applyFont="1"/>
    <xf numFmtId="0" fontId="4" fillId="0" borderId="0" xfId="0" applyFont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44" fontId="0" fillId="6" borderId="9" xfId="1" applyFont="1" applyFill="1" applyBorder="1" applyAlignment="1">
      <alignment vertical="center"/>
    </xf>
    <xf numFmtId="44" fontId="0" fillId="0" borderId="9" xfId="1" applyFont="1" applyBorder="1" applyAlignment="1">
      <alignment vertical="center"/>
    </xf>
    <xf numFmtId="44" fontId="0" fillId="0" borderId="0" xfId="1" applyFont="1" applyAlignment="1">
      <alignment vertical="center"/>
    </xf>
    <xf numFmtId="44" fontId="6" fillId="0" borderId="0" xfId="1" applyFont="1" applyAlignment="1">
      <alignment horizontal="right" vertical="center"/>
    </xf>
    <xf numFmtId="0" fontId="6" fillId="0" borderId="0" xfId="0" applyFont="1" applyAlignment="1">
      <alignment vertical="center"/>
    </xf>
    <xf numFmtId="44" fontId="4" fillId="4" borderId="9" xfId="1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44" fontId="2" fillId="6" borderId="9" xfId="1" applyFont="1" applyFill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44" fontId="0" fillId="0" borderId="9" xfId="1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44" fontId="2" fillId="6" borderId="11" xfId="1" applyFont="1" applyFill="1" applyBorder="1" applyAlignment="1">
      <alignment vertical="center"/>
    </xf>
    <xf numFmtId="44" fontId="0" fillId="0" borderId="11" xfId="1" applyFont="1" applyBorder="1" applyAlignment="1">
      <alignment vertical="center"/>
    </xf>
    <xf numFmtId="44" fontId="0" fillId="0" borderId="11" xfId="1" applyFont="1" applyFill="1" applyBorder="1" applyAlignment="1">
      <alignment vertical="center"/>
    </xf>
    <xf numFmtId="0" fontId="5" fillId="3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vertical="center"/>
    </xf>
    <xf numFmtId="44" fontId="2" fillId="3" borderId="14" xfId="1" applyFont="1" applyFill="1" applyBorder="1" applyAlignment="1">
      <alignment vertical="center"/>
    </xf>
    <xf numFmtId="44" fontId="2" fillId="3" borderId="13" xfId="1" applyFont="1" applyFill="1" applyBorder="1" applyAlignment="1">
      <alignment vertical="center"/>
    </xf>
    <xf numFmtId="44" fontId="5" fillId="5" borderId="13" xfId="1" applyFont="1" applyFill="1" applyBorder="1" applyAlignment="1">
      <alignment vertical="center"/>
    </xf>
    <xf numFmtId="44" fontId="2" fillId="3" borderId="13" xfId="0" applyNumberFormat="1" applyFont="1" applyFill="1" applyBorder="1" applyAlignment="1">
      <alignment vertical="center"/>
    </xf>
    <xf numFmtId="44" fontId="5" fillId="5" borderId="13" xfId="0" applyNumberFormat="1" applyFont="1" applyFill="1" applyBorder="1" applyAlignment="1">
      <alignment vertical="center"/>
    </xf>
    <xf numFmtId="44" fontId="5" fillId="5" borderId="15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Standard" xfId="0" builtinId="0"/>
    <cellStyle name="Währung" xfId="1" builtinId="4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alignment horizont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F92E47-3300-2A42-AF17-8EF456C644D5}" name="Tabelle1" displayName="Tabelle1" ref="A7:E37" totalsRowShown="0" headerRowDxfId="4">
  <autoFilter ref="A7:E37" xr:uid="{5DF92E47-3300-2A42-AF17-8EF456C644D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7D62201-5BA0-D344-97C1-0BC1CC3BF00F}" name="lfNr" dataDxfId="3"/>
    <tableColumn id="2" xr3:uid="{201EDF09-D7CD-4449-8A4D-1DF545EC47B3}" name="Beschreibung"/>
    <tableColumn id="3" xr3:uid="{677ACFC9-9CAB-2D44-9A9C-E681CA843BC6}" name="Kosten (in €)" dataDxfId="2" dataCellStyle="Währung"/>
    <tableColumn id="4" xr3:uid="{5E2B7434-FD49-9844-BEE1-AEFF57B1F737}" name="Nutzungs-_x000a_dauer" dataDxfId="1"/>
    <tableColumn id="5" xr3:uid="{64EA810C-3253-CD41-8A49-41463176524D}" name="Kosten/Jahr" dataDxfId="0" dataCellStyle="Währung">
      <calculatedColumnFormula>IF(D8&lt;&gt;0, C8/D8,"")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119A-5816-B948-A9DF-A82606CD5BF9}">
  <dimension ref="A2:K50"/>
  <sheetViews>
    <sheetView tabSelected="1" workbookViewId="0">
      <selection activeCell="J44" sqref="J44"/>
    </sheetView>
  </sheetViews>
  <sheetFormatPr baseColWidth="10" defaultRowHeight="16" x14ac:dyDescent="0.2"/>
  <cols>
    <col min="1" max="1" width="34.5" customWidth="1"/>
    <col min="2" max="4" width="18" customWidth="1"/>
    <col min="5" max="5" width="25.1640625" style="39" customWidth="1"/>
    <col min="7" max="7" width="13.83203125" customWidth="1"/>
  </cols>
  <sheetData>
    <row r="2" spans="1:11" ht="29" customHeight="1" x14ac:dyDescent="0.2">
      <c r="A2" s="14" t="s">
        <v>50</v>
      </c>
      <c r="B2" s="26">
        <v>7</v>
      </c>
      <c r="C2" s="14" t="s">
        <v>51</v>
      </c>
      <c r="D2" s="26">
        <v>35</v>
      </c>
      <c r="E2" s="37"/>
      <c r="F2" s="11"/>
      <c r="G2" s="11"/>
    </row>
    <row r="3" spans="1:11" ht="29" customHeight="1" x14ac:dyDescent="0.2">
      <c r="A3" s="14" t="s">
        <v>71</v>
      </c>
      <c r="B3" s="32">
        <v>10</v>
      </c>
      <c r="C3" s="56" t="s">
        <v>94</v>
      </c>
      <c r="D3" s="57"/>
      <c r="E3" s="38"/>
      <c r="F3" s="11"/>
      <c r="G3" s="14"/>
      <c r="H3" s="25"/>
      <c r="J3" s="14"/>
      <c r="K3" s="25"/>
    </row>
    <row r="4" spans="1:11" ht="29" customHeight="1" x14ac:dyDescent="0.2">
      <c r="A4" s="14"/>
      <c r="B4" s="33"/>
      <c r="C4" s="11"/>
      <c r="D4" s="14"/>
      <c r="E4" s="38"/>
      <c r="F4" s="11"/>
      <c r="G4" s="14"/>
      <c r="H4" s="25"/>
      <c r="J4" s="14"/>
      <c r="K4" s="25"/>
    </row>
    <row r="5" spans="1:11" ht="48" customHeight="1" x14ac:dyDescent="0.2">
      <c r="B5" s="55" t="s">
        <v>95</v>
      </c>
      <c r="C5" s="55"/>
      <c r="D5" s="55"/>
      <c r="E5" s="55"/>
      <c r="F5" s="11"/>
      <c r="G5" s="14"/>
      <c r="H5" s="25"/>
      <c r="J5" s="14"/>
      <c r="K5" s="25"/>
    </row>
    <row r="6" spans="1:11" ht="14" customHeight="1" thickBot="1" x14ac:dyDescent="0.25">
      <c r="B6" s="34"/>
      <c r="C6" s="34"/>
      <c r="D6" s="34"/>
      <c r="E6" s="34"/>
      <c r="F6" s="11"/>
      <c r="G6" s="14"/>
      <c r="H6" s="25"/>
      <c r="J6" s="14"/>
      <c r="K6" s="25"/>
    </row>
    <row r="7" spans="1:11" ht="44" x14ac:dyDescent="0.2">
      <c r="A7" s="11"/>
      <c r="B7" s="41" t="s">
        <v>49</v>
      </c>
      <c r="C7" s="41" t="s">
        <v>92</v>
      </c>
      <c r="D7" s="47" t="s">
        <v>1</v>
      </c>
      <c r="F7" s="11"/>
      <c r="G7" s="11"/>
    </row>
    <row r="8" spans="1:11" ht="21" x14ac:dyDescent="0.2">
      <c r="A8" s="35" t="s">
        <v>98</v>
      </c>
      <c r="B8" s="11"/>
      <c r="C8" s="11"/>
      <c r="D8" s="48"/>
      <c r="E8" s="43" t="s">
        <v>76</v>
      </c>
      <c r="F8" s="11"/>
      <c r="G8" s="11"/>
    </row>
    <row r="9" spans="1:11" ht="51" x14ac:dyDescent="0.2">
      <c r="A9" s="36" t="s">
        <v>73</v>
      </c>
      <c r="B9" s="40"/>
      <c r="C9" s="44">
        <f>Gebrauchsgüter!E5</f>
        <v>350.00000000000006</v>
      </c>
      <c r="D9" s="49">
        <f>IF(B9&lt;&gt;0,B9*$B$2,C9)</f>
        <v>350.00000000000006</v>
      </c>
      <c r="E9" s="43" t="s">
        <v>77</v>
      </c>
      <c r="F9" s="11"/>
      <c r="G9" s="11"/>
    </row>
    <row r="10" spans="1:11" x14ac:dyDescent="0.2">
      <c r="A10" s="11"/>
      <c r="B10" s="29"/>
      <c r="C10" s="29"/>
      <c r="D10" s="50"/>
      <c r="E10" s="43"/>
      <c r="F10" s="11"/>
      <c r="G10" s="11"/>
    </row>
    <row r="11" spans="1:11" ht="21" x14ac:dyDescent="0.2">
      <c r="A11" s="35" t="s">
        <v>62</v>
      </c>
      <c r="B11" s="29"/>
      <c r="C11" s="29"/>
      <c r="D11" s="50"/>
      <c r="E11" s="43"/>
      <c r="F11" s="11"/>
      <c r="G11" s="11"/>
    </row>
    <row r="12" spans="1:11" ht="17" x14ac:dyDescent="0.2">
      <c r="A12" s="10" t="s">
        <v>78</v>
      </c>
      <c r="B12" s="28">
        <v>15</v>
      </c>
      <c r="C12" s="45"/>
      <c r="D12" s="49">
        <f t="shared" ref="D12:D36" si="0">IF(B12&lt;&gt;0,B12*$B$2,C12)</f>
        <v>105</v>
      </c>
      <c r="E12" s="43" t="s">
        <v>79</v>
      </c>
      <c r="F12" s="11"/>
      <c r="G12" s="11"/>
    </row>
    <row r="13" spans="1:11" ht="34" x14ac:dyDescent="0.2">
      <c r="A13" s="10" t="s">
        <v>52</v>
      </c>
      <c r="B13" s="28"/>
      <c r="C13" s="45">
        <v>120</v>
      </c>
      <c r="D13" s="49">
        <f t="shared" si="0"/>
        <v>120</v>
      </c>
      <c r="E13" s="43" t="s">
        <v>80</v>
      </c>
      <c r="F13" s="11"/>
      <c r="G13" s="11"/>
    </row>
    <row r="14" spans="1:11" ht="17" x14ac:dyDescent="0.2">
      <c r="A14" s="10" t="s">
        <v>81</v>
      </c>
      <c r="B14" s="28">
        <v>5</v>
      </c>
      <c r="C14" s="45"/>
      <c r="D14" s="49">
        <f t="shared" si="0"/>
        <v>35</v>
      </c>
      <c r="E14" s="43" t="s">
        <v>82</v>
      </c>
      <c r="F14" s="11"/>
      <c r="G14" s="11"/>
    </row>
    <row r="15" spans="1:11" x14ac:dyDescent="0.2">
      <c r="A15" s="10" t="s">
        <v>83</v>
      </c>
      <c r="B15" s="28"/>
      <c r="C15" s="45">
        <v>30</v>
      </c>
      <c r="D15" s="49">
        <f t="shared" si="0"/>
        <v>30</v>
      </c>
      <c r="E15" s="43"/>
      <c r="F15" s="11"/>
      <c r="G15" s="11"/>
    </row>
    <row r="16" spans="1:11" ht="34" x14ac:dyDescent="0.2">
      <c r="A16" s="10" t="s">
        <v>53</v>
      </c>
      <c r="B16" s="28"/>
      <c r="C16" s="45">
        <v>130</v>
      </c>
      <c r="D16" s="49">
        <f t="shared" si="0"/>
        <v>130</v>
      </c>
      <c r="E16" s="43" t="s">
        <v>84</v>
      </c>
      <c r="F16" s="11"/>
      <c r="G16" s="11"/>
    </row>
    <row r="17" spans="1:7" ht="34" x14ac:dyDescent="0.2">
      <c r="A17" s="10" t="s">
        <v>96</v>
      </c>
      <c r="B17" s="28"/>
      <c r="C17" s="45">
        <f>1*(B2*D2)/0.5</f>
        <v>490</v>
      </c>
      <c r="D17" s="49">
        <f>IF(B17&lt;&gt;0,B17*$B$2,C17)</f>
        <v>490</v>
      </c>
      <c r="E17" s="43" t="s">
        <v>97</v>
      </c>
      <c r="F17" s="11"/>
      <c r="G17" s="11"/>
    </row>
    <row r="18" spans="1:7" x14ac:dyDescent="0.2">
      <c r="A18" s="10" t="s">
        <v>74</v>
      </c>
      <c r="B18" s="28"/>
      <c r="C18" s="45">
        <f>1*(B3*E3)/0.5</f>
        <v>0</v>
      </c>
      <c r="D18" s="49">
        <f>IF(B18&lt;&gt;0,B18*$B$2,C18)</f>
        <v>0</v>
      </c>
      <c r="E18" s="43"/>
      <c r="F18" s="11"/>
      <c r="G18" s="11"/>
    </row>
    <row r="19" spans="1:7" x14ac:dyDescent="0.2">
      <c r="A19" s="11"/>
      <c r="B19" s="29"/>
      <c r="C19" s="29"/>
      <c r="D19" s="50"/>
      <c r="E19" s="43"/>
      <c r="F19" s="11"/>
      <c r="G19" s="11"/>
    </row>
    <row r="20" spans="1:7" ht="21" x14ac:dyDescent="0.2">
      <c r="A20" s="35" t="s">
        <v>61</v>
      </c>
      <c r="B20" s="29"/>
      <c r="C20" s="29"/>
      <c r="D20" s="50"/>
      <c r="E20" s="43"/>
      <c r="F20" s="11"/>
      <c r="G20" s="11"/>
    </row>
    <row r="21" spans="1:7" x14ac:dyDescent="0.2">
      <c r="A21" s="10" t="s">
        <v>70</v>
      </c>
      <c r="B21" s="27"/>
      <c r="C21" s="45">
        <v>30</v>
      </c>
      <c r="D21" s="49">
        <f t="shared" ref="D21:D26" si="1">IF(B21&lt;&gt;0,B21*$B$2,C21)</f>
        <v>30</v>
      </c>
      <c r="E21" s="43"/>
      <c r="F21" s="11"/>
      <c r="G21" s="11"/>
    </row>
    <row r="22" spans="1:7" x14ac:dyDescent="0.2">
      <c r="A22" s="10" t="s">
        <v>54</v>
      </c>
      <c r="B22" s="27"/>
      <c r="C22" s="45">
        <v>100</v>
      </c>
      <c r="D22" s="49">
        <f t="shared" si="1"/>
        <v>100</v>
      </c>
      <c r="E22" s="43"/>
      <c r="F22" s="11"/>
      <c r="G22" s="11"/>
    </row>
    <row r="23" spans="1:7" x14ac:dyDescent="0.2">
      <c r="A23" s="10" t="s">
        <v>58</v>
      </c>
      <c r="B23" s="27"/>
      <c r="C23" s="45">
        <v>50</v>
      </c>
      <c r="D23" s="49">
        <f t="shared" si="1"/>
        <v>50</v>
      </c>
      <c r="E23" s="43"/>
      <c r="F23" s="11"/>
      <c r="G23" s="11"/>
    </row>
    <row r="24" spans="1:7" x14ac:dyDescent="0.2">
      <c r="A24" s="10" t="s">
        <v>55</v>
      </c>
      <c r="B24" s="27"/>
      <c r="C24" s="45">
        <v>60</v>
      </c>
      <c r="D24" s="49">
        <f t="shared" si="1"/>
        <v>60</v>
      </c>
      <c r="E24" s="43"/>
      <c r="F24" s="11"/>
      <c r="G24" s="11"/>
    </row>
    <row r="25" spans="1:7" x14ac:dyDescent="0.2">
      <c r="A25" s="10" t="s">
        <v>56</v>
      </c>
      <c r="B25" s="27"/>
      <c r="C25" s="45">
        <v>50</v>
      </c>
      <c r="D25" s="49">
        <f t="shared" si="1"/>
        <v>50</v>
      </c>
      <c r="E25" s="43"/>
      <c r="F25" s="11"/>
      <c r="G25" s="11"/>
    </row>
    <row r="26" spans="1:7" x14ac:dyDescent="0.2">
      <c r="A26" s="10" t="s">
        <v>75</v>
      </c>
      <c r="B26" s="27"/>
      <c r="C26" s="45">
        <v>0</v>
      </c>
      <c r="D26" s="49">
        <f t="shared" si="1"/>
        <v>0</v>
      </c>
      <c r="E26" s="43"/>
      <c r="F26" s="11"/>
      <c r="G26" s="11"/>
    </row>
    <row r="27" spans="1:7" x14ac:dyDescent="0.2">
      <c r="A27" s="11"/>
      <c r="B27" s="29"/>
      <c r="C27" s="29"/>
      <c r="D27" s="50"/>
      <c r="E27" s="43"/>
      <c r="F27" s="11"/>
      <c r="G27" s="11"/>
    </row>
    <row r="28" spans="1:7" ht="21" x14ac:dyDescent="0.2">
      <c r="A28" s="31" t="s">
        <v>64</v>
      </c>
      <c r="B28" s="27"/>
      <c r="C28" s="45">
        <v>50</v>
      </c>
      <c r="D28" s="49">
        <f>IF(B28&lt;&gt;0,B28*$B$2,C28)</f>
        <v>50</v>
      </c>
      <c r="E28" s="43"/>
      <c r="F28" s="11"/>
      <c r="G28" s="11"/>
    </row>
    <row r="29" spans="1:7" x14ac:dyDescent="0.2">
      <c r="A29" s="11"/>
      <c r="B29" s="29"/>
      <c r="C29" s="29"/>
      <c r="D29" s="50"/>
      <c r="E29" s="43"/>
      <c r="F29" s="11"/>
      <c r="G29" s="11"/>
    </row>
    <row r="30" spans="1:7" ht="21" x14ac:dyDescent="0.2">
      <c r="A30" s="31" t="s">
        <v>65</v>
      </c>
      <c r="B30" s="27"/>
      <c r="C30" s="45">
        <v>40</v>
      </c>
      <c r="D30" s="49">
        <f>IF(B30&lt;&gt;0,B30*$B$2,C30)</f>
        <v>40</v>
      </c>
      <c r="E30" s="43"/>
      <c r="F30" s="11"/>
      <c r="G30" s="11"/>
    </row>
    <row r="31" spans="1:7" x14ac:dyDescent="0.2">
      <c r="A31" s="11"/>
      <c r="B31" s="29"/>
      <c r="C31" s="29"/>
      <c r="D31" s="50"/>
      <c r="E31" s="43"/>
      <c r="F31" s="11"/>
      <c r="G31" s="11"/>
    </row>
    <row r="32" spans="1:7" ht="21" x14ac:dyDescent="0.2">
      <c r="A32" s="35" t="s">
        <v>60</v>
      </c>
      <c r="B32" s="29"/>
      <c r="C32" s="29"/>
      <c r="D32" s="50"/>
      <c r="E32" s="43"/>
      <c r="F32" s="11"/>
      <c r="G32" s="11"/>
    </row>
    <row r="33" spans="1:7" ht="17" x14ac:dyDescent="0.2">
      <c r="A33" s="10" t="s">
        <v>85</v>
      </c>
      <c r="B33" s="42">
        <f>8*B3</f>
        <v>80</v>
      </c>
      <c r="C33" s="45"/>
      <c r="D33" s="49">
        <f t="shared" si="0"/>
        <v>560</v>
      </c>
      <c r="E33" s="43" t="s">
        <v>91</v>
      </c>
      <c r="F33" s="11"/>
      <c r="G33" s="11"/>
    </row>
    <row r="34" spans="1:7" ht="17" x14ac:dyDescent="0.2">
      <c r="A34" s="10" t="s">
        <v>86</v>
      </c>
      <c r="B34" s="28"/>
      <c r="C34" s="46">
        <f>(B2*D2)*3/60*B3</f>
        <v>122.5</v>
      </c>
      <c r="D34" s="49">
        <f t="shared" si="0"/>
        <v>122.5</v>
      </c>
      <c r="E34" s="43" t="s">
        <v>87</v>
      </c>
      <c r="F34" s="11"/>
      <c r="G34" s="11"/>
    </row>
    <row r="35" spans="1:7" ht="51" x14ac:dyDescent="0.2">
      <c r="A35" s="10" t="s">
        <v>57</v>
      </c>
      <c r="B35" s="28"/>
      <c r="C35" s="45">
        <f>(3*8+52*0.75)*B3</f>
        <v>630</v>
      </c>
      <c r="D35" s="49">
        <f>IF(B35&lt;&gt;0,B35*$B$2,C35)</f>
        <v>630</v>
      </c>
      <c r="E35" s="43" t="s">
        <v>88</v>
      </c>
      <c r="F35" s="11"/>
      <c r="G35" s="11"/>
    </row>
    <row r="36" spans="1:7" ht="17" x14ac:dyDescent="0.2">
      <c r="A36" s="10" t="s">
        <v>59</v>
      </c>
      <c r="B36" s="28"/>
      <c r="C36" s="45">
        <f>10*B3</f>
        <v>100</v>
      </c>
      <c r="D36" s="49">
        <f t="shared" si="0"/>
        <v>100</v>
      </c>
      <c r="E36" s="43" t="s">
        <v>89</v>
      </c>
      <c r="F36" s="11"/>
      <c r="G36" s="11"/>
    </row>
    <row r="37" spans="1:7" x14ac:dyDescent="0.2">
      <c r="A37" s="11"/>
      <c r="B37" s="29"/>
      <c r="C37" s="29"/>
      <c r="D37" s="50"/>
      <c r="E37" s="43"/>
      <c r="F37" s="11"/>
      <c r="G37" s="11"/>
    </row>
    <row r="38" spans="1:7" x14ac:dyDescent="0.2">
      <c r="A38" s="11"/>
      <c r="B38" s="29"/>
      <c r="C38" s="29"/>
      <c r="D38" s="50"/>
      <c r="E38" s="43"/>
      <c r="F38" s="11"/>
      <c r="G38" s="11"/>
    </row>
    <row r="39" spans="1:7" ht="21" x14ac:dyDescent="0.2">
      <c r="A39" s="11"/>
      <c r="B39" s="29"/>
      <c r="C39" s="30" t="s">
        <v>63</v>
      </c>
      <c r="D39" s="51">
        <f>SUM(D9:D36)</f>
        <v>3052.5</v>
      </c>
      <c r="E39" s="43"/>
      <c r="F39" s="11"/>
      <c r="G39" s="11"/>
    </row>
    <row r="40" spans="1:7" x14ac:dyDescent="0.2">
      <c r="A40" s="11"/>
      <c r="B40" s="11"/>
      <c r="C40" s="10" t="s">
        <v>69</v>
      </c>
      <c r="D40" s="52">
        <f>D35+D34+D17</f>
        <v>1242.5</v>
      </c>
      <c r="E40" s="43"/>
      <c r="F40" s="11"/>
      <c r="G40" s="11"/>
    </row>
    <row r="41" spans="1:7" x14ac:dyDescent="0.2">
      <c r="A41" s="11"/>
      <c r="B41" s="11"/>
      <c r="C41" s="11"/>
      <c r="D41" s="50"/>
      <c r="E41" s="43"/>
      <c r="F41" s="11"/>
      <c r="G41" s="11"/>
    </row>
    <row r="42" spans="1:7" ht="34" x14ac:dyDescent="0.2">
      <c r="A42" s="11"/>
      <c r="B42" s="11"/>
      <c r="C42" s="31" t="s">
        <v>66</v>
      </c>
      <c r="D42" s="53">
        <f>(D39-D40)/(B2*D2)</f>
        <v>7.3877551020408161</v>
      </c>
      <c r="E42" s="43" t="s">
        <v>68</v>
      </c>
      <c r="F42" s="11"/>
      <c r="G42" s="11"/>
    </row>
    <row r="43" spans="1:7" x14ac:dyDescent="0.2">
      <c r="A43" s="11"/>
      <c r="B43" s="11"/>
      <c r="C43" s="11"/>
      <c r="D43" s="50"/>
      <c r="E43" s="43"/>
      <c r="F43" s="11"/>
      <c r="G43" s="11"/>
    </row>
    <row r="44" spans="1:7" ht="34" x14ac:dyDescent="0.2">
      <c r="A44" s="11"/>
      <c r="B44" s="11"/>
      <c r="C44" s="31" t="s">
        <v>67</v>
      </c>
      <c r="D44" s="53">
        <f>(D39-D35)/(B2*D2/0.5)</f>
        <v>4.9438775510204085</v>
      </c>
      <c r="E44" s="43" t="s">
        <v>90</v>
      </c>
      <c r="F44" s="11"/>
      <c r="G44" s="11"/>
    </row>
    <row r="45" spans="1:7" ht="35" thickBot="1" x14ac:dyDescent="0.25">
      <c r="A45" s="11"/>
      <c r="B45" s="11"/>
      <c r="C45" s="31" t="s">
        <v>67</v>
      </c>
      <c r="D45" s="54">
        <f>D39/(B2*D2/0.5)</f>
        <v>6.2295918367346941</v>
      </c>
      <c r="E45" s="43" t="s">
        <v>93</v>
      </c>
      <c r="F45" s="11"/>
      <c r="G45" s="11"/>
    </row>
    <row r="46" spans="1:7" x14ac:dyDescent="0.2">
      <c r="A46" s="11"/>
      <c r="B46" s="11"/>
      <c r="C46" s="11"/>
      <c r="D46" s="11"/>
      <c r="E46" s="37"/>
      <c r="F46" s="11"/>
      <c r="G46" s="11"/>
    </row>
    <row r="47" spans="1:7" x14ac:dyDescent="0.2">
      <c r="A47" s="11"/>
      <c r="B47" s="11"/>
      <c r="C47" s="11"/>
      <c r="D47" s="11"/>
      <c r="E47" s="37"/>
      <c r="F47" s="11"/>
      <c r="G47" s="11"/>
    </row>
    <row r="48" spans="1:7" x14ac:dyDescent="0.2">
      <c r="A48" s="11"/>
      <c r="B48" s="11"/>
      <c r="C48" s="11"/>
      <c r="D48" s="11"/>
      <c r="E48" s="37"/>
      <c r="F48" s="11"/>
      <c r="G48" s="11"/>
    </row>
    <row r="49" spans="1:7" x14ac:dyDescent="0.2">
      <c r="A49" s="11"/>
      <c r="B49" s="11"/>
      <c r="C49" s="11"/>
      <c r="D49" s="11"/>
      <c r="E49" s="37"/>
      <c r="F49" s="11"/>
      <c r="G49" s="11"/>
    </row>
    <row r="50" spans="1:7" x14ac:dyDescent="0.2">
      <c r="A50" s="11"/>
      <c r="B50" s="11"/>
      <c r="C50" s="11"/>
      <c r="D50" s="11"/>
      <c r="E50" s="37"/>
      <c r="F50" s="11"/>
      <c r="G50" s="11"/>
    </row>
  </sheetData>
  <mergeCells count="2">
    <mergeCell ref="B5:E5"/>
    <mergeCell ref="C3:D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A53D8-4FB7-9F4F-9194-C83643FB3A24}">
  <dimension ref="A2:I38"/>
  <sheetViews>
    <sheetView zoomScale="130" zoomScaleNormal="130" workbookViewId="0">
      <selection activeCell="J22" sqref="J22"/>
    </sheetView>
  </sheetViews>
  <sheetFormatPr baseColWidth="10" defaultRowHeight="16" x14ac:dyDescent="0.2"/>
  <cols>
    <col min="1" max="1" width="6.5" style="3" customWidth="1"/>
    <col min="2" max="2" width="30.5" customWidth="1"/>
    <col min="3" max="5" width="15.33203125" customWidth="1"/>
    <col min="7" max="7" width="22" customWidth="1"/>
    <col min="8" max="9" width="14" style="3" customWidth="1"/>
  </cols>
  <sheetData>
    <row r="2" spans="1:9" ht="47" customHeight="1" x14ac:dyDescent="0.2">
      <c r="B2" s="61" t="s">
        <v>72</v>
      </c>
      <c r="C2" s="61"/>
      <c r="D2" s="61"/>
      <c r="E2" s="61"/>
    </row>
    <row r="4" spans="1:9" ht="17" thickBot="1" x14ac:dyDescent="0.25"/>
    <row r="5" spans="1:9" s="11" customFormat="1" ht="40" customHeight="1" thickBot="1" x14ac:dyDescent="0.25">
      <c r="A5" s="23"/>
      <c r="B5" s="15" t="s">
        <v>38</v>
      </c>
      <c r="C5" s="16">
        <f>SUM(C8:C37)</f>
        <v>3885</v>
      </c>
      <c r="D5" s="15" t="s">
        <v>39</v>
      </c>
      <c r="E5" s="16">
        <f>SUM(E8:E37)</f>
        <v>350.00000000000006</v>
      </c>
      <c r="G5" s="58" t="s">
        <v>34</v>
      </c>
      <c r="H5" s="59"/>
      <c r="I5" s="60"/>
    </row>
    <row r="6" spans="1:9" s="11" customFormat="1" ht="16" customHeight="1" x14ac:dyDescent="0.2">
      <c r="A6" s="23"/>
      <c r="B6" s="15"/>
      <c r="C6" s="22"/>
      <c r="D6" s="15"/>
      <c r="E6" s="22"/>
      <c r="G6" s="19"/>
      <c r="H6" s="20"/>
      <c r="I6" s="21"/>
    </row>
    <row r="7" spans="1:9" ht="34" x14ac:dyDescent="0.2">
      <c r="A7" s="3" t="s">
        <v>41</v>
      </c>
      <c r="B7" s="12" t="s">
        <v>0</v>
      </c>
      <c r="C7" s="12" t="s">
        <v>35</v>
      </c>
      <c r="D7" s="13" t="s">
        <v>40</v>
      </c>
      <c r="E7" s="12" t="s">
        <v>2</v>
      </c>
      <c r="G7" s="1"/>
      <c r="H7" s="4" t="s">
        <v>31</v>
      </c>
      <c r="I7" s="5" t="s">
        <v>32</v>
      </c>
    </row>
    <row r="8" spans="1:9" x14ac:dyDescent="0.2">
      <c r="A8" s="3">
        <v>1</v>
      </c>
      <c r="B8" t="s">
        <v>16</v>
      </c>
      <c r="C8" s="17">
        <v>1000</v>
      </c>
      <c r="D8" s="18">
        <v>20</v>
      </c>
      <c r="E8" s="17">
        <f t="shared" ref="E8:E37" si="0">IF(D8&lt;&gt;0, C8/D8,"")</f>
        <v>50</v>
      </c>
      <c r="G8" s="1" t="s">
        <v>3</v>
      </c>
      <c r="H8" s="8">
        <v>20</v>
      </c>
      <c r="I8" s="6">
        <f>ROUND(100/H8,0)</f>
        <v>5</v>
      </c>
    </row>
    <row r="9" spans="1:9" x14ac:dyDescent="0.2">
      <c r="A9" s="3">
        <v>2</v>
      </c>
      <c r="B9" t="s">
        <v>36</v>
      </c>
      <c r="C9" s="17">
        <v>30</v>
      </c>
      <c r="D9" s="18">
        <v>5</v>
      </c>
      <c r="E9" s="17">
        <f t="shared" si="0"/>
        <v>6</v>
      </c>
      <c r="G9" s="1" t="s">
        <v>4</v>
      </c>
      <c r="H9" s="8">
        <v>5</v>
      </c>
      <c r="I9" s="6">
        <f t="shared" ref="I9:I38" si="1">ROUND(100/H9,0)</f>
        <v>20</v>
      </c>
    </row>
    <row r="10" spans="1:9" x14ac:dyDescent="0.2">
      <c r="A10" s="3">
        <v>3</v>
      </c>
      <c r="B10" t="s">
        <v>14</v>
      </c>
      <c r="C10" s="17">
        <v>100</v>
      </c>
      <c r="D10" s="18">
        <v>3</v>
      </c>
      <c r="E10" s="17">
        <f t="shared" si="0"/>
        <v>33.333333333333336</v>
      </c>
      <c r="G10" s="1" t="s">
        <v>5</v>
      </c>
      <c r="H10" s="8">
        <v>15</v>
      </c>
      <c r="I10" s="6">
        <f t="shared" si="1"/>
        <v>7</v>
      </c>
    </row>
    <row r="11" spans="1:9" x14ac:dyDescent="0.2">
      <c r="A11" s="3">
        <v>4</v>
      </c>
      <c r="B11" t="s">
        <v>37</v>
      </c>
      <c r="C11" s="17">
        <v>25</v>
      </c>
      <c r="D11" s="18">
        <v>5</v>
      </c>
      <c r="E11" s="17">
        <f t="shared" si="0"/>
        <v>5</v>
      </c>
      <c r="G11" s="1" t="s">
        <v>6</v>
      </c>
      <c r="H11" s="8">
        <v>15</v>
      </c>
      <c r="I11" s="6">
        <f t="shared" si="1"/>
        <v>7</v>
      </c>
    </row>
    <row r="12" spans="1:9" x14ac:dyDescent="0.2">
      <c r="A12" s="3">
        <v>5</v>
      </c>
      <c r="B12" t="s">
        <v>42</v>
      </c>
      <c r="C12" s="17">
        <v>40</v>
      </c>
      <c r="D12" s="18">
        <v>20</v>
      </c>
      <c r="E12" s="17">
        <f>IF(D12&lt;&gt;0, C12/D12,"")</f>
        <v>2</v>
      </c>
      <c r="G12" s="1" t="s">
        <v>7</v>
      </c>
      <c r="H12" s="8">
        <v>15</v>
      </c>
      <c r="I12" s="6">
        <f t="shared" si="1"/>
        <v>7</v>
      </c>
    </row>
    <row r="13" spans="1:9" x14ac:dyDescent="0.2">
      <c r="A13" s="3">
        <v>6</v>
      </c>
      <c r="B13" t="s">
        <v>12</v>
      </c>
      <c r="C13" s="17">
        <v>200</v>
      </c>
      <c r="D13" s="18">
        <v>20</v>
      </c>
      <c r="E13" s="17">
        <f t="shared" si="0"/>
        <v>10</v>
      </c>
      <c r="G13" s="1" t="s">
        <v>8</v>
      </c>
      <c r="H13" s="8">
        <v>5</v>
      </c>
      <c r="I13" s="6">
        <f t="shared" si="1"/>
        <v>20</v>
      </c>
    </row>
    <row r="14" spans="1:9" x14ac:dyDescent="0.2">
      <c r="A14" s="3">
        <v>7</v>
      </c>
      <c r="B14" t="s">
        <v>43</v>
      </c>
      <c r="C14" s="17">
        <f>8*190</f>
        <v>1520</v>
      </c>
      <c r="D14" s="18">
        <v>10</v>
      </c>
      <c r="E14" s="17">
        <f t="shared" si="0"/>
        <v>152</v>
      </c>
      <c r="G14" s="1" t="s">
        <v>9</v>
      </c>
      <c r="H14" s="8">
        <v>10</v>
      </c>
      <c r="I14" s="6">
        <f t="shared" si="1"/>
        <v>10</v>
      </c>
    </row>
    <row r="15" spans="1:9" x14ac:dyDescent="0.2">
      <c r="A15" s="3">
        <v>8</v>
      </c>
      <c r="B15" t="s">
        <v>44</v>
      </c>
      <c r="C15" s="17">
        <v>200</v>
      </c>
      <c r="D15" s="18">
        <v>10</v>
      </c>
      <c r="E15" s="17">
        <f t="shared" si="0"/>
        <v>20</v>
      </c>
      <c r="G15" s="1" t="s">
        <v>10</v>
      </c>
      <c r="H15" s="8">
        <v>20</v>
      </c>
      <c r="I15" s="6">
        <f t="shared" si="1"/>
        <v>5</v>
      </c>
    </row>
    <row r="16" spans="1:9" x14ac:dyDescent="0.2">
      <c r="A16" s="3">
        <v>9</v>
      </c>
      <c r="B16" t="s">
        <v>45</v>
      </c>
      <c r="C16" s="24">
        <v>50</v>
      </c>
      <c r="D16" s="18">
        <v>10</v>
      </c>
      <c r="E16" s="17">
        <f t="shared" si="0"/>
        <v>5</v>
      </c>
      <c r="G16" s="1" t="s">
        <v>11</v>
      </c>
      <c r="H16" s="8">
        <v>5</v>
      </c>
      <c r="I16" s="6">
        <f t="shared" si="1"/>
        <v>20</v>
      </c>
    </row>
    <row r="17" spans="1:9" x14ac:dyDescent="0.2">
      <c r="A17" s="3">
        <v>10</v>
      </c>
      <c r="B17" t="s">
        <v>46</v>
      </c>
      <c r="C17" s="17">
        <v>80</v>
      </c>
      <c r="D17" s="18">
        <v>10</v>
      </c>
      <c r="E17" s="17">
        <f t="shared" si="0"/>
        <v>8</v>
      </c>
      <c r="G17" s="1" t="s">
        <v>12</v>
      </c>
      <c r="H17" s="8">
        <v>20</v>
      </c>
      <c r="I17" s="6">
        <f t="shared" si="1"/>
        <v>5</v>
      </c>
    </row>
    <row r="18" spans="1:9" x14ac:dyDescent="0.2">
      <c r="A18" s="3">
        <v>11</v>
      </c>
      <c r="B18" t="s">
        <v>47</v>
      </c>
      <c r="C18" s="17">
        <v>480</v>
      </c>
      <c r="D18" s="18">
        <v>10</v>
      </c>
      <c r="E18" s="17">
        <f t="shared" si="0"/>
        <v>48</v>
      </c>
      <c r="G18" s="1" t="s">
        <v>13</v>
      </c>
      <c r="H18" s="8">
        <v>5</v>
      </c>
      <c r="I18" s="6">
        <f t="shared" si="1"/>
        <v>20</v>
      </c>
    </row>
    <row r="19" spans="1:9" x14ac:dyDescent="0.2">
      <c r="A19" s="3">
        <v>12</v>
      </c>
      <c r="B19" t="s">
        <v>48</v>
      </c>
      <c r="C19" s="17">
        <v>160</v>
      </c>
      <c r="D19" s="18">
        <v>15</v>
      </c>
      <c r="E19" s="17">
        <f t="shared" si="0"/>
        <v>10.666666666666666</v>
      </c>
      <c r="G19" s="1" t="s">
        <v>14</v>
      </c>
      <c r="H19" s="8">
        <v>3</v>
      </c>
      <c r="I19" s="6">
        <f t="shared" si="1"/>
        <v>33</v>
      </c>
    </row>
    <row r="20" spans="1:9" x14ac:dyDescent="0.2">
      <c r="A20" s="3">
        <v>13</v>
      </c>
      <c r="C20" s="17"/>
      <c r="D20" s="18"/>
      <c r="E20" s="17" t="str">
        <f t="shared" si="0"/>
        <v/>
      </c>
      <c r="G20" s="1" t="s">
        <v>15</v>
      </c>
      <c r="H20" s="8">
        <v>20</v>
      </c>
      <c r="I20" s="6">
        <f t="shared" si="1"/>
        <v>5</v>
      </c>
    </row>
    <row r="21" spans="1:9" x14ac:dyDescent="0.2">
      <c r="A21" s="3">
        <v>14</v>
      </c>
      <c r="C21" s="17"/>
      <c r="D21" s="18"/>
      <c r="E21" s="17"/>
      <c r="G21" s="1" t="s">
        <v>16</v>
      </c>
      <c r="H21" s="8">
        <v>20</v>
      </c>
      <c r="I21" s="6">
        <f t="shared" si="1"/>
        <v>5</v>
      </c>
    </row>
    <row r="22" spans="1:9" x14ac:dyDescent="0.2">
      <c r="A22" s="3">
        <v>15</v>
      </c>
      <c r="C22" s="17"/>
      <c r="D22" s="18"/>
      <c r="E22" s="17"/>
      <c r="G22" s="1" t="s">
        <v>17</v>
      </c>
      <c r="H22" s="8">
        <v>15</v>
      </c>
      <c r="I22" s="6">
        <f t="shared" si="1"/>
        <v>7</v>
      </c>
    </row>
    <row r="23" spans="1:9" x14ac:dyDescent="0.2">
      <c r="A23" s="3">
        <v>16</v>
      </c>
      <c r="C23" s="17"/>
      <c r="D23" s="18"/>
      <c r="E23" s="17"/>
      <c r="G23" s="1" t="s">
        <v>18</v>
      </c>
      <c r="H23" s="8">
        <v>10</v>
      </c>
      <c r="I23" s="6">
        <f t="shared" si="1"/>
        <v>10</v>
      </c>
    </row>
    <row r="24" spans="1:9" x14ac:dyDescent="0.2">
      <c r="A24" s="3">
        <v>17</v>
      </c>
      <c r="C24" s="17"/>
      <c r="D24" s="18"/>
      <c r="E24" s="17" t="str">
        <f t="shared" si="0"/>
        <v/>
      </c>
      <c r="G24" s="1" t="s">
        <v>19</v>
      </c>
      <c r="H24" s="8">
        <v>10</v>
      </c>
      <c r="I24" s="6">
        <f t="shared" si="1"/>
        <v>10</v>
      </c>
    </row>
    <row r="25" spans="1:9" x14ac:dyDescent="0.2">
      <c r="A25" s="3">
        <v>18</v>
      </c>
      <c r="C25" s="17"/>
      <c r="D25" s="18"/>
      <c r="E25" s="17" t="str">
        <f t="shared" si="0"/>
        <v/>
      </c>
      <c r="G25" s="1"/>
      <c r="H25" s="8"/>
      <c r="I25" s="6"/>
    </row>
    <row r="26" spans="1:9" x14ac:dyDescent="0.2">
      <c r="A26" s="3">
        <v>19</v>
      </c>
      <c r="C26" s="17"/>
      <c r="D26" s="18"/>
      <c r="E26" s="17" t="str">
        <f t="shared" si="0"/>
        <v/>
      </c>
      <c r="G26" s="1" t="s">
        <v>20</v>
      </c>
      <c r="H26" s="8">
        <v>15</v>
      </c>
      <c r="I26" s="6">
        <f t="shared" si="1"/>
        <v>7</v>
      </c>
    </row>
    <row r="27" spans="1:9" x14ac:dyDescent="0.2">
      <c r="A27" s="3">
        <v>20</v>
      </c>
      <c r="C27" s="17"/>
      <c r="D27" s="18"/>
      <c r="E27" s="17" t="str">
        <f t="shared" si="0"/>
        <v/>
      </c>
      <c r="G27" s="1" t="s">
        <v>21</v>
      </c>
      <c r="H27" s="8">
        <v>15</v>
      </c>
      <c r="I27" s="6">
        <f t="shared" si="1"/>
        <v>7</v>
      </c>
    </row>
    <row r="28" spans="1:9" x14ac:dyDescent="0.2">
      <c r="A28" s="3">
        <v>21</v>
      </c>
      <c r="C28" s="17"/>
      <c r="D28" s="18"/>
      <c r="E28" s="17" t="str">
        <f t="shared" si="0"/>
        <v/>
      </c>
      <c r="G28" s="1" t="s">
        <v>22</v>
      </c>
      <c r="H28" s="8">
        <v>10</v>
      </c>
      <c r="I28" s="6">
        <f t="shared" si="1"/>
        <v>10</v>
      </c>
    </row>
    <row r="29" spans="1:9" x14ac:dyDescent="0.2">
      <c r="A29" s="3">
        <v>22</v>
      </c>
      <c r="C29" s="17"/>
      <c r="D29" s="18"/>
      <c r="E29" s="17" t="str">
        <f t="shared" si="0"/>
        <v/>
      </c>
      <c r="G29" s="1" t="s">
        <v>33</v>
      </c>
      <c r="H29" s="8">
        <v>10</v>
      </c>
      <c r="I29" s="6">
        <f t="shared" si="1"/>
        <v>10</v>
      </c>
    </row>
    <row r="30" spans="1:9" x14ac:dyDescent="0.2">
      <c r="A30" s="3">
        <v>23</v>
      </c>
      <c r="C30" s="17"/>
      <c r="D30" s="18"/>
      <c r="E30" s="17" t="str">
        <f t="shared" si="0"/>
        <v/>
      </c>
      <c r="G30" s="1" t="s">
        <v>23</v>
      </c>
      <c r="H30" s="8">
        <v>10</v>
      </c>
      <c r="I30" s="6">
        <f t="shared" si="1"/>
        <v>10</v>
      </c>
    </row>
    <row r="31" spans="1:9" x14ac:dyDescent="0.2">
      <c r="A31" s="3">
        <v>24</v>
      </c>
      <c r="C31" s="17"/>
      <c r="D31" s="18"/>
      <c r="E31" s="17" t="str">
        <f t="shared" si="0"/>
        <v/>
      </c>
      <c r="G31" s="1" t="s">
        <v>24</v>
      </c>
      <c r="H31" s="8">
        <v>15</v>
      </c>
      <c r="I31" s="6">
        <f t="shared" si="1"/>
        <v>7</v>
      </c>
    </row>
    <row r="32" spans="1:9" x14ac:dyDescent="0.2">
      <c r="A32" s="3">
        <v>25</v>
      </c>
      <c r="C32" s="17"/>
      <c r="D32" s="18"/>
      <c r="E32" s="17" t="str">
        <f t="shared" si="0"/>
        <v/>
      </c>
      <c r="G32" s="1" t="s">
        <v>26</v>
      </c>
      <c r="H32" s="8">
        <v>10</v>
      </c>
      <c r="I32" s="6">
        <f t="shared" si="1"/>
        <v>10</v>
      </c>
    </row>
    <row r="33" spans="1:9" x14ac:dyDescent="0.2">
      <c r="A33" s="3">
        <v>26</v>
      </c>
      <c r="C33" s="17"/>
      <c r="D33" s="18"/>
      <c r="E33" s="17" t="str">
        <f t="shared" si="0"/>
        <v/>
      </c>
      <c r="G33" s="1" t="s">
        <v>25</v>
      </c>
      <c r="H33" s="8">
        <v>10</v>
      </c>
      <c r="I33" s="6">
        <f t="shared" si="1"/>
        <v>10</v>
      </c>
    </row>
    <row r="34" spans="1:9" x14ac:dyDescent="0.2">
      <c r="A34" s="3">
        <v>27</v>
      </c>
      <c r="C34" s="17"/>
      <c r="D34" s="18"/>
      <c r="E34" s="17" t="str">
        <f t="shared" si="0"/>
        <v/>
      </c>
      <c r="G34" s="1" t="s">
        <v>27</v>
      </c>
      <c r="H34" s="8">
        <v>10</v>
      </c>
      <c r="I34" s="6">
        <f t="shared" si="1"/>
        <v>10</v>
      </c>
    </row>
    <row r="35" spans="1:9" x14ac:dyDescent="0.2">
      <c r="A35" s="3">
        <v>28</v>
      </c>
      <c r="C35" s="17"/>
      <c r="D35" s="18"/>
      <c r="E35" s="17" t="str">
        <f t="shared" si="0"/>
        <v/>
      </c>
      <c r="G35" s="1"/>
      <c r="H35" s="8"/>
      <c r="I35" s="6"/>
    </row>
    <row r="36" spans="1:9" x14ac:dyDescent="0.2">
      <c r="A36" s="3">
        <v>29</v>
      </c>
      <c r="C36" s="17"/>
      <c r="D36" s="18"/>
      <c r="E36" s="17" t="str">
        <f t="shared" si="0"/>
        <v/>
      </c>
      <c r="G36" s="1" t="s">
        <v>28</v>
      </c>
      <c r="H36" s="8">
        <v>20</v>
      </c>
      <c r="I36" s="6">
        <f t="shared" si="1"/>
        <v>5</v>
      </c>
    </row>
    <row r="37" spans="1:9" x14ac:dyDescent="0.2">
      <c r="A37" s="3">
        <v>30</v>
      </c>
      <c r="C37" s="17"/>
      <c r="D37" s="18"/>
      <c r="E37" s="17" t="str">
        <f t="shared" si="0"/>
        <v/>
      </c>
      <c r="G37" s="1" t="s">
        <v>29</v>
      </c>
      <c r="H37" s="8">
        <v>10</v>
      </c>
      <c r="I37" s="6">
        <f t="shared" si="1"/>
        <v>10</v>
      </c>
    </row>
    <row r="38" spans="1:9" ht="17" thickBot="1" x14ac:dyDescent="0.25">
      <c r="G38" s="2" t="s">
        <v>30</v>
      </c>
      <c r="H38" s="9">
        <v>25</v>
      </c>
      <c r="I38" s="7">
        <f t="shared" si="1"/>
        <v>4</v>
      </c>
    </row>
  </sheetData>
  <mergeCells count="2">
    <mergeCell ref="G5:I5"/>
    <mergeCell ref="B2:E2"/>
  </mergeCell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Kalkulation</vt:lpstr>
      <vt:lpstr>Gebrauchsgüter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2023-01-12T08:48:07Z</dcterms:created>
  <dcterms:modified xsi:type="dcterms:W3CDTF">2023-01-13T15:03:21Z</dcterms:modified>
</cp:coreProperties>
</file>